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832aa536fa45eff2/00.Vishal-ValtrustCapital/Vishal-Shared-Valtrust/4. PMS Operations/Others - Important/Fee Structure/Fee Calculation Tool/"/>
    </mc:Choice>
  </mc:AlternateContent>
  <xr:revisionPtr revIDLastSave="977" documentId="13_ncr:1_{04C67558-DC29-4858-8FA1-040907F09C81}" xr6:coauthVersionLast="47" xr6:coauthVersionMax="47" xr10:uidLastSave="{BF36EC45-8DD7-4D02-A41D-682F946EB369}"/>
  <bookViews>
    <workbookView xWindow="-120" yWindow="-120" windowWidth="29040" windowHeight="15720" xr2:uid="{539D272B-4353-41FF-9368-C9FF3B54DE7C}"/>
  </bookViews>
  <sheets>
    <sheet name="Valtrust PMS_Fee Calculato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 l="1"/>
  <c r="E35" i="2"/>
  <c r="E36" i="2" l="1"/>
  <c r="E37" i="2" s="1"/>
  <c r="E20" i="2" l="1"/>
  <c r="E21" i="2" l="1"/>
  <c r="E22" i="2" s="1"/>
  <c r="E24" i="2" l="1"/>
  <c r="E26" i="2" l="1"/>
  <c r="E27" i="2"/>
  <c r="E28" i="2" l="1"/>
  <c r="E29" i="2" s="1"/>
  <c r="E30" i="2" s="1"/>
  <c r="E39" i="2" l="1"/>
  <c r="E40" i="2" s="1"/>
  <c r="E32" i="2"/>
  <c r="E41" i="2" l="1"/>
  <c r="E43" i="2" s="1"/>
  <c r="E47" i="2" s="1"/>
  <c r="F34" i="2" l="1"/>
  <c r="E45" i="2"/>
  <c r="F20" i="2"/>
  <c r="F21" i="2" l="1"/>
  <c r="F22" i="2" s="1"/>
  <c r="F24" i="2" s="1"/>
  <c r="F27" i="2" s="1"/>
  <c r="F35" i="2"/>
  <c r="F36" i="2" s="1"/>
  <c r="F37" i="2" s="1"/>
  <c r="F26" i="2" l="1"/>
  <c r="F28" i="2" s="1"/>
  <c r="F29" i="2" s="1"/>
  <c r="F30" i="2" s="1"/>
  <c r="F32" i="2" s="1"/>
  <c r="F39" i="2" s="1"/>
  <c r="F40" i="2" s="1"/>
  <c r="F47" i="2" s="1"/>
  <c r="G34" i="2" l="1"/>
  <c r="F41" i="2"/>
  <c r="F43" i="2" s="1"/>
  <c r="G20" i="2" s="1"/>
  <c r="G35" i="2" s="1"/>
  <c r="G36" i="2" s="1"/>
  <c r="G37" i="2" s="1"/>
  <c r="G21" i="2" l="1"/>
  <c r="G22" i="2" s="1"/>
  <c r="G24" i="2" s="1"/>
  <c r="G27" i="2" s="1"/>
  <c r="F45" i="2"/>
  <c r="G26" i="2" l="1"/>
  <c r="G28" i="2" s="1"/>
  <c r="G29" i="2" s="1"/>
  <c r="G30" i="2" s="1"/>
  <c r="G32" i="2" s="1"/>
  <c r="G39" i="2" l="1"/>
  <c r="G40" i="2" s="1"/>
  <c r="G41" i="2" l="1"/>
  <c r="G43" i="2" s="1"/>
  <c r="H34" i="2" s="1"/>
  <c r="G47" i="2" l="1"/>
  <c r="H20" i="2"/>
  <c r="H21" i="2" s="1"/>
  <c r="H22" i="2" s="1"/>
  <c r="H24" i="2" s="1"/>
  <c r="H26" i="2" s="1"/>
  <c r="G45" i="2"/>
  <c r="H27" i="2" l="1"/>
  <c r="H28" i="2" s="1"/>
  <c r="H35" i="2"/>
  <c r="H36" i="2" s="1"/>
  <c r="H37" i="2" s="1"/>
  <c r="H29" i="2" l="1"/>
  <c r="H30" i="2" s="1"/>
  <c r="H32" i="2" s="1"/>
  <c r="H39" i="2" l="1"/>
  <c r="H40" i="2" s="1"/>
  <c r="H41" i="2" l="1"/>
  <c r="H43" i="2" s="1"/>
  <c r="H47" i="2" s="1"/>
  <c r="I34" i="2" l="1"/>
  <c r="H45" i="2"/>
  <c r="I20" i="2"/>
  <c r="I35" i="2" s="1"/>
  <c r="I36" i="2" l="1"/>
  <c r="I37" i="2" s="1"/>
  <c r="I21" i="2"/>
  <c r="I22" i="2" s="1"/>
  <c r="I24" i="2" s="1"/>
  <c r="I26" i="2" s="1"/>
  <c r="I27" i="2" l="1"/>
  <c r="I28" i="2" s="1"/>
  <c r="I29" i="2" l="1"/>
  <c r="I30" i="2" s="1"/>
  <c r="I32" i="2" s="1"/>
  <c r="I39" i="2" l="1"/>
  <c r="I40" i="2" s="1"/>
  <c r="I41" i="2" l="1"/>
  <c r="I43" i="2" s="1"/>
  <c r="I47" i="2"/>
  <c r="J34" i="2"/>
  <c r="J20" i="2" l="1"/>
  <c r="J35" i="2" s="1"/>
  <c r="J36" i="2" s="1"/>
  <c r="J37" i="2" s="1"/>
  <c r="I45" i="2"/>
  <c r="J21" i="2" l="1"/>
  <c r="J22" i="2" s="1"/>
  <c r="J24" i="2" s="1"/>
  <c r="J26" i="2" s="1"/>
  <c r="J27" i="2" l="1"/>
  <c r="J28" i="2" s="1"/>
  <c r="J29" i="2" s="1"/>
  <c r="J30" i="2" s="1"/>
  <c r="J32" i="2" s="1"/>
  <c r="J39" i="2" l="1"/>
  <c r="J40" i="2" s="1"/>
  <c r="J41" i="2" l="1"/>
  <c r="J43" i="2" s="1"/>
  <c r="J45" i="2" s="1"/>
  <c r="J47" i="2"/>
  <c r="K34" i="2"/>
  <c r="K20" i="2" l="1"/>
  <c r="K35" i="2" s="1"/>
  <c r="K36" i="2" s="1"/>
  <c r="K37" i="2" s="1"/>
  <c r="K21" i="2" l="1"/>
  <c r="K22" i="2" s="1"/>
  <c r="K24" i="2" s="1"/>
  <c r="K26" i="2" s="1"/>
  <c r="K27" i="2" l="1"/>
  <c r="K28" i="2" s="1"/>
  <c r="K29" i="2" l="1"/>
  <c r="K30" i="2" s="1"/>
  <c r="K32" i="2" s="1"/>
  <c r="K39" i="2" l="1"/>
  <c r="K40" i="2" s="1"/>
  <c r="K41" i="2" l="1"/>
  <c r="K43" i="2" s="1"/>
  <c r="K45" i="2" s="1"/>
  <c r="K47" i="2" l="1"/>
</calcChain>
</file>

<file path=xl/sharedStrings.xml><?xml version="1.0" encoding="utf-8"?>
<sst xmlns="http://schemas.openxmlformats.org/spreadsheetml/2006/main" count="99" uniqueCount="95">
  <si>
    <t>Year 1</t>
  </si>
  <si>
    <t>Year 2</t>
  </si>
  <si>
    <t>Year 3</t>
  </si>
  <si>
    <t>Year 4</t>
  </si>
  <si>
    <t>Year 5</t>
  </si>
  <si>
    <t>Year 6</t>
  </si>
  <si>
    <t>Capital Contribution/Initial Investment</t>
  </si>
  <si>
    <t>a</t>
  </si>
  <si>
    <t>b</t>
  </si>
  <si>
    <t>c</t>
  </si>
  <si>
    <t>d</t>
  </si>
  <si>
    <t>e</t>
  </si>
  <si>
    <t>f</t>
  </si>
  <si>
    <t>Fixed Management Fee per annum</t>
  </si>
  <si>
    <t>Brokerage and Transaction Cost per annum</t>
  </si>
  <si>
    <t>Other Expenses per annum</t>
  </si>
  <si>
    <t>Variables</t>
  </si>
  <si>
    <t>Year 7</t>
  </si>
  <si>
    <t>i</t>
  </si>
  <si>
    <t>i=a</t>
  </si>
  <si>
    <t>Profit/(Loss) for the year</t>
  </si>
  <si>
    <t>ii</t>
  </si>
  <si>
    <t>g</t>
  </si>
  <si>
    <t>Return on Portfolio</t>
  </si>
  <si>
    <t xml:space="preserve">Gross Value of the Portfolio at the end of the year </t>
  </si>
  <si>
    <t>iii</t>
  </si>
  <si>
    <t>i+ii</t>
  </si>
  <si>
    <t>iv</t>
  </si>
  <si>
    <t>(i+iii)/2</t>
  </si>
  <si>
    <t>v</t>
  </si>
  <si>
    <t>vi</t>
  </si>
  <si>
    <t>vii</t>
  </si>
  <si>
    <t>iv*f</t>
  </si>
  <si>
    <t>Total Charges during the year</t>
  </si>
  <si>
    <t>viii</t>
  </si>
  <si>
    <t>Portfolio Value pre-performance fee</t>
  </si>
  <si>
    <t>ix</t>
  </si>
  <si>
    <t>Daily Weighted Average assets under management</t>
  </si>
  <si>
    <t>Performance fee calculation frequency</t>
  </si>
  <si>
    <t>h</t>
  </si>
  <si>
    <t>i*h</t>
  </si>
  <si>
    <t>at the end of 3rd calendar year for the first time and at every calendar year end thereafter</t>
  </si>
  <si>
    <t>at every calendar year end</t>
  </si>
  <si>
    <t>Hurdle AUM</t>
  </si>
  <si>
    <t>x</t>
  </si>
  <si>
    <t>xi</t>
  </si>
  <si>
    <t>Hurdle Rate per annum</t>
  </si>
  <si>
    <t>Opening AUM</t>
  </si>
  <si>
    <t>Capital Contributed/Assets under Management (AUM)</t>
  </si>
  <si>
    <t>Amount on which Hurdle to be calculated</t>
  </si>
  <si>
    <t>xii</t>
  </si>
  <si>
    <t>xiii</t>
  </si>
  <si>
    <t>Portfolio Return over Hurdle AUM</t>
  </si>
  <si>
    <t>xiv</t>
  </si>
  <si>
    <t>Peformance Fee</t>
  </si>
  <si>
    <t>xv</t>
  </si>
  <si>
    <t>Ending AUM</t>
  </si>
  <si>
    <t>xvi</t>
  </si>
  <si>
    <t>Returns are assumed to be generated linearly through the year.</t>
  </si>
  <si>
    <t xml:space="preserve">Brokerage and transaction cost for the illustration purpose is charged on the Average AUM. However, Brokerage and Transaction cost are charged on basis the actuals trades. </t>
  </si>
  <si>
    <t>This is only a generic illustration, fees and charges shall be levied as per the terms and condition of their PMS agreement.</t>
  </si>
  <si>
    <t>Additional Notes:</t>
  </si>
  <si>
    <t>Fee Calculator</t>
  </si>
  <si>
    <t>Please change the cells marked in yellow for various scenarios</t>
  </si>
  <si>
    <t>Notes:</t>
  </si>
  <si>
    <t>GST on management fee @18%</t>
  </si>
  <si>
    <t>v+vi+vii+viii</t>
  </si>
  <si>
    <t>vii*18%</t>
  </si>
  <si>
    <t>iii-ix</t>
  </si>
  <si>
    <t>xii=i</t>
  </si>
  <si>
    <t>higher of xi or xii</t>
  </si>
  <si>
    <t>x-xiv</t>
  </si>
  <si>
    <t>MINIMUM((x-xi)*c,xv)</t>
  </si>
  <si>
    <t>GST on performance fee @18%</t>
  </si>
  <si>
    <t>xvii</t>
  </si>
  <si>
    <t>xvi*18%</t>
  </si>
  <si>
    <t>xviii</t>
  </si>
  <si>
    <t>x-xvi-xvii</t>
  </si>
  <si>
    <t>% Portfolio return for the year</t>
  </si>
  <si>
    <t>xviii/i-1</t>
  </si>
  <si>
    <t>xix</t>
  </si>
  <si>
    <t>xx</t>
  </si>
  <si>
    <t>High Water Mark to be carried forward for next year</t>
  </si>
  <si>
    <r>
      <t xml:space="preserve">(i) For </t>
    </r>
    <r>
      <rPr>
        <b/>
        <sz val="11"/>
        <color theme="1"/>
        <rFont val="Aptos"/>
        <family val="2"/>
      </rPr>
      <t xml:space="preserve">Performance fee calculation, </t>
    </r>
    <r>
      <rPr>
        <sz val="11"/>
        <color theme="1"/>
        <rFont val="Aptos"/>
        <family val="2"/>
      </rPr>
      <t xml:space="preserve">in the event that the client terminates their investment prior to the first calculation of the performance fee, a diminished hurdle rate of 8% per annum will be imposed (with Catch-up*).
The calendar year in which the investor invests for the first time will be considered as the first calendar year from performance fee calculation perspective– the investor invests in January 2024 or invests in December 2024, under both scenarios, 2024 will be the first calendar year.
</t>
    </r>
    <r>
      <rPr>
        <b/>
        <sz val="11"/>
        <color theme="1"/>
        <rFont val="Aptos"/>
        <family val="2"/>
      </rPr>
      <t>*Catch-up option</t>
    </r>
    <r>
      <rPr>
        <sz val="11"/>
        <color theme="1"/>
        <rFont val="Aptos"/>
        <family val="2"/>
      </rPr>
      <t xml:space="preserve"> means that the profit share will be applicable on the entire profit made once the return goes above hurdle rate.
For example, if the value of a portfolio increases from Rs 50 Lacs to Rs 60 Lacs and the hurdle rate is 10% (i.e. hurdle value is Rs. 55 lacs), then the performance fee (10%) will be applicable on entire profit delivered. (Rs. 60 Lacs – Rs. 50 Lacs) x 10% performance Fee = Rs. 1 lac
And if the portfolio value above hurdle value is insufficient to cover for the performance fee then the residual amount over hurdle value will be charged as performance fee (Portfolio value – Hurdle value).
For example, if the value of a portfolio increases from Rs 50 Lacs to Rs 55.5 Lacs and the hurdle rate is 10% (i.e. hurdle value is Rs. 55 lacs), then the performance fee (10%) on the entire profit delivered comes to Rs. 55,000 ((Rs. 55.5 Lacs – Rs. 50 Lacs) x 10% performance Fee). In this case, only Rs. 50,000 will be charged as a performance fee instead of Rs. 55,000 (as the residual value over hurdle value is Rs. 50,000).
</t>
    </r>
    <r>
      <rPr>
        <b/>
        <sz val="11"/>
        <color theme="1"/>
        <rFont val="Aptos"/>
        <family val="2"/>
      </rPr>
      <t>#High Water Mark</t>
    </r>
    <r>
      <rPr>
        <sz val="11"/>
        <color theme="1"/>
        <rFont val="Aptos"/>
        <family val="2"/>
      </rPr>
      <t xml:space="preserve"> is the minimum level that Portfolio Manager needs to achieve to receive a performance fee. The Portfolio Manager shall charge a performance-based fee only on increase in portfolio value in excess of any of the previously achieved high-water mark. 
(ii) For the purpose of Performance Based Fee, </t>
    </r>
    <r>
      <rPr>
        <b/>
        <sz val="11"/>
        <color theme="1"/>
        <rFont val="Aptos"/>
        <family val="2"/>
      </rPr>
      <t>“Hurdle Rate”</t>
    </r>
    <r>
      <rPr>
        <sz val="11"/>
        <color theme="1"/>
        <rFont val="Aptos"/>
        <family val="2"/>
      </rPr>
      <t xml:space="preserve"> means minimum target profit/return the Portfolio Manager needs to achieve before the Performance Based Fee becomes applicable. Hurdle rate is calculated over and above High-water Mark.</t>
    </r>
  </si>
  <si>
    <t>High Water Mark (HWM)</t>
  </si>
  <si>
    <t>iv*g</t>
  </si>
  <si>
    <t>(iv-v-vi)*b</t>
  </si>
  <si>
    <t>xiii*(1+d)</t>
  </si>
  <si>
    <t xml:space="preserve">The above fee calculator shows the High Water Mark to be carried forward in different scenario for equal and fair treatment to the investor. </t>
  </si>
  <si>
    <t>Other  expenses include Account opening fee, Franking notarization, Stamp duty, Custodian fee, Fund accounting charges, registrar and transfer agent fee, depository charges, stamp duty, audit fee, Bank charges legal and professional cost and other miscellaneous expenses, as stated in PMS Agreement and are charged on daily average AUM or at actuals as applicable.
All fees and expenses are subject to GST.</t>
  </si>
  <si>
    <t>For this illustration, High Water Mark for the first instance of performance fee calculation is the initial capital contributed and thereafter if performance fee is charged, it’s the year end closing value after all charges and fees, else it remains the same. However, in actual, High Water Mark is defined in the PMS agreement and may differ from this illustration.</t>
  </si>
  <si>
    <t>Hurdle AUM is computed by multiplying the hurdle rate with the maximum of Net value of the Portfolio at the end of the previous year after all fees and expenses or High Watermark (Net of fees) . However, in actual Hurdle Rate of return is defined in the PMS agreement and may differ from this illustration. Assuming performance fee is charged from the portfolio itself.</t>
  </si>
  <si>
    <t>Hurdle rate is prorated in case the performance fee period is less than 1 year OR if there are inflow/outflows from the portfolio.</t>
  </si>
  <si>
    <t>While the illustration assumes an annual management fee, the Portfolio Manager charges management fee on a monthly basis (pro-rata) or at any other frequency specified in the PMS agreement, subject to SEBI regulations. Management fee is calculated on each day-end value (pro-rata) and charged monthly; is subject to GST &amp; applicable taxes.</t>
  </si>
  <si>
    <r>
      <t xml:space="preserve">Performance fee over hurdle rate
</t>
    </r>
    <r>
      <rPr>
        <i/>
        <sz val="10"/>
        <color theme="1"/>
        <rFont val="Aptos"/>
        <family val="2"/>
      </rPr>
      <t>With Catch-up*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</si>
</sst>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8"/>
      <name val="Calibri"/>
      <family val="2"/>
      <scheme val="minor"/>
    </font>
    <font>
      <sz val="11"/>
      <name val="Aptos"/>
      <family val="2"/>
    </font>
    <font>
      <b/>
      <sz val="12"/>
      <color theme="1"/>
      <name val="Aptos"/>
      <family val="2"/>
    </font>
    <font>
      <sz val="11"/>
      <color theme="1"/>
      <name val="Aptos"/>
      <family val="2"/>
    </font>
    <font>
      <i/>
      <sz val="10"/>
      <color theme="1"/>
      <name val="Aptos"/>
      <family val="2"/>
    </font>
    <font>
      <b/>
      <sz val="11"/>
      <color theme="1"/>
      <name val="Aptos"/>
      <family val="2"/>
    </font>
    <font>
      <sz val="11"/>
      <color theme="0"/>
      <name val="Aptos"/>
      <family val="2"/>
    </font>
    <font>
      <b/>
      <sz val="11"/>
      <color theme="4"/>
      <name val="Aptos"/>
      <family val="2"/>
    </font>
    <font>
      <b/>
      <sz val="11"/>
      <color theme="4" tint="-0.249977111117893"/>
      <name val="Aptos"/>
      <family val="2"/>
    </font>
    <font>
      <b/>
      <sz val="16"/>
      <color theme="0"/>
      <name val="Aptos"/>
      <family val="2"/>
    </font>
    <font>
      <b/>
      <sz val="11"/>
      <color theme="1" tint="0.249977111117893"/>
      <name val="Aptos"/>
      <family val="2"/>
    </font>
    <font>
      <b/>
      <sz val="11"/>
      <color theme="6" tint="-0.249977111117893"/>
      <name val="Aptos"/>
      <family val="2"/>
    </font>
    <font>
      <sz val="12"/>
      <color theme="1"/>
      <name val="Aptos"/>
      <family val="2"/>
    </font>
    <font>
      <b/>
      <sz val="12"/>
      <color theme="4" tint="-0.249977111117893"/>
      <name val="Aptos"/>
      <family val="2"/>
    </font>
    <font>
      <b/>
      <sz val="10"/>
      <color theme="1" tint="0.249977111117893"/>
      <name val="Aptos"/>
      <family val="2"/>
    </font>
    <font>
      <sz val="11"/>
      <color theme="1" tint="0.249977111117893"/>
      <name val="Aptos"/>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249977111117893"/>
        <bgColor indexed="64"/>
      </patternFill>
    </fill>
  </fills>
  <borders count="6">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5" fillId="0" borderId="0" xfId="0" applyFont="1" applyAlignment="1" applyProtection="1">
      <alignment horizontal="center"/>
      <protection locked="0"/>
    </xf>
    <xf numFmtId="0" fontId="5" fillId="0" borderId="0" xfId="0" applyFont="1" applyAlignment="1" applyProtection="1">
      <alignment wrapText="1"/>
      <protection locked="0"/>
    </xf>
    <xf numFmtId="0" fontId="5" fillId="0" borderId="0" xfId="0" applyFont="1" applyProtection="1">
      <protection locked="0"/>
    </xf>
    <xf numFmtId="37" fontId="5" fillId="2" borderId="2" xfId="0" applyNumberFormat="1" applyFont="1" applyFill="1" applyBorder="1" applyAlignment="1" applyProtection="1">
      <alignment wrapText="1"/>
      <protection locked="0"/>
    </xf>
    <xf numFmtId="164" fontId="5" fillId="2" borderId="2" xfId="0" applyNumberFormat="1" applyFont="1" applyFill="1" applyBorder="1" applyAlignment="1" applyProtection="1">
      <alignment wrapText="1"/>
      <protection locked="0"/>
    </xf>
    <xf numFmtId="164" fontId="5" fillId="2" borderId="2" xfId="0" applyNumberFormat="1" applyFont="1" applyFill="1" applyBorder="1" applyAlignment="1" applyProtection="1">
      <alignment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16" fillId="2" borderId="2" xfId="0" applyFont="1" applyFill="1" applyBorder="1" applyProtection="1">
      <protection locked="0"/>
    </xf>
    <xf numFmtId="10" fontId="9" fillId="2" borderId="1" xfId="0" applyNumberFormat="1" applyFont="1" applyFill="1" applyBorder="1" applyAlignment="1" applyProtection="1">
      <alignment horizontal="center" vertical="center" wrapText="1"/>
      <protection locked="0"/>
    </xf>
    <xf numFmtId="0" fontId="0" fillId="0" borderId="0" xfId="0" applyProtection="1">
      <protection hidden="1"/>
    </xf>
    <xf numFmtId="0" fontId="5" fillId="0" borderId="0" xfId="0" applyFont="1" applyAlignment="1" applyProtection="1">
      <alignment horizontal="center"/>
      <protection hidden="1"/>
    </xf>
    <xf numFmtId="0" fontId="5" fillId="0" borderId="0" xfId="0" applyFont="1" applyAlignment="1" applyProtection="1">
      <alignment wrapText="1"/>
      <protection hidden="1"/>
    </xf>
    <xf numFmtId="0" fontId="5" fillId="0" borderId="0" xfId="0" applyFont="1" applyProtection="1">
      <protection hidden="1"/>
    </xf>
    <xf numFmtId="0" fontId="10" fillId="2" borderId="0" xfId="0" applyFont="1" applyFill="1" applyProtection="1">
      <protection hidden="1"/>
    </xf>
    <xf numFmtId="0" fontId="10" fillId="0" borderId="0" xfId="0" applyFont="1" applyProtection="1">
      <protection hidden="1"/>
    </xf>
    <xf numFmtId="0" fontId="4" fillId="0" borderId="0" xfId="0" applyFont="1" applyProtection="1">
      <protection hidden="1"/>
    </xf>
    <xf numFmtId="0" fontId="15" fillId="0" borderId="0" xfId="0" applyFont="1" applyAlignment="1" applyProtection="1">
      <alignment horizontal="right" wrapText="1"/>
      <protection hidden="1"/>
    </xf>
    <xf numFmtId="0" fontId="5" fillId="0" borderId="2" xfId="0" applyFont="1" applyBorder="1" applyProtection="1">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vertical="center" wrapText="1"/>
      <protection hidden="1"/>
    </xf>
    <xf numFmtId="0" fontId="5" fillId="0" borderId="2" xfId="0" applyFont="1" applyBorder="1" applyAlignment="1" applyProtection="1">
      <alignment horizontal="center"/>
      <protection hidden="1"/>
    </xf>
    <xf numFmtId="10" fontId="5" fillId="0" borderId="2" xfId="0" applyNumberFormat="1" applyFont="1" applyBorder="1" applyAlignment="1" applyProtection="1">
      <alignment wrapText="1"/>
      <protection hidden="1"/>
    </xf>
    <xf numFmtId="0" fontId="13" fillId="0" borderId="0" xfId="0" applyFont="1" applyAlignment="1" applyProtection="1">
      <alignment horizontal="center"/>
      <protection hidden="1"/>
    </xf>
    <xf numFmtId="0" fontId="5" fillId="0" borderId="2" xfId="0" applyFont="1" applyBorder="1" applyAlignment="1" applyProtection="1">
      <alignment wrapText="1"/>
      <protection hidden="1"/>
    </xf>
    <xf numFmtId="37" fontId="5" fillId="0" borderId="2" xfId="0" applyNumberFormat="1" applyFont="1" applyBorder="1" applyAlignment="1" applyProtection="1">
      <alignment horizontal="center"/>
      <protection hidden="1"/>
    </xf>
    <xf numFmtId="0" fontId="12" fillId="0" borderId="2" xfId="0" applyFont="1" applyBorder="1" applyProtection="1">
      <protection hidden="1"/>
    </xf>
    <xf numFmtId="0" fontId="12" fillId="0" borderId="2" xfId="0" applyFont="1" applyBorder="1" applyAlignment="1" applyProtection="1">
      <alignment horizontal="center"/>
      <protection hidden="1"/>
    </xf>
    <xf numFmtId="0" fontId="12" fillId="0" borderId="2" xfId="0" applyFont="1" applyBorder="1" applyAlignment="1" applyProtection="1">
      <alignment wrapText="1"/>
      <protection hidden="1"/>
    </xf>
    <xf numFmtId="37" fontId="12" fillId="0" borderId="2" xfId="0" applyNumberFormat="1" applyFont="1" applyBorder="1" applyAlignment="1" applyProtection="1">
      <alignment horizontal="center"/>
      <protection hidden="1"/>
    </xf>
    <xf numFmtId="0" fontId="12" fillId="0" borderId="2" xfId="0" applyFont="1" applyBorder="1" applyAlignment="1" applyProtection="1">
      <alignment vertical="center" wrapText="1"/>
      <protection hidden="1"/>
    </xf>
    <xf numFmtId="0" fontId="13" fillId="0" borderId="2" xfId="0" applyFont="1" applyBorder="1" applyAlignment="1" applyProtection="1">
      <alignment vertical="center" wrapText="1"/>
      <protection hidden="1"/>
    </xf>
    <xf numFmtId="0" fontId="13" fillId="0" borderId="2" xfId="0" applyFont="1" applyBorder="1" applyAlignment="1" applyProtection="1">
      <alignment horizontal="center"/>
      <protection hidden="1"/>
    </xf>
    <xf numFmtId="0" fontId="13" fillId="0" borderId="2" xfId="0" applyFont="1" applyBorder="1" applyAlignment="1" applyProtection="1">
      <alignment wrapText="1"/>
      <protection hidden="1"/>
    </xf>
    <xf numFmtId="37" fontId="13" fillId="0" borderId="2" xfId="0" applyNumberFormat="1" applyFont="1" applyBorder="1" applyAlignment="1" applyProtection="1">
      <alignment horizontal="center"/>
      <protection hidden="1"/>
    </xf>
    <xf numFmtId="10" fontId="5" fillId="0" borderId="0" xfId="1" applyNumberFormat="1" applyFont="1" applyProtection="1">
      <protection hidden="1"/>
    </xf>
    <xf numFmtId="0" fontId="13" fillId="0" borderId="2" xfId="0" applyFont="1" applyBorder="1" applyProtection="1">
      <protection hidden="1"/>
    </xf>
    <xf numFmtId="0" fontId="12" fillId="0" borderId="2" xfId="0" applyFont="1" applyBorder="1" applyAlignment="1" applyProtection="1">
      <alignment vertical="center"/>
      <protection hidden="1"/>
    </xf>
    <xf numFmtId="0" fontId="12" fillId="0" borderId="2" xfId="0" applyFont="1" applyBorder="1" applyAlignment="1" applyProtection="1">
      <alignment horizontal="center" vertical="center"/>
      <protection hidden="1"/>
    </xf>
    <xf numFmtId="37" fontId="12" fillId="0" borderId="2"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37" fontId="17" fillId="0" borderId="2" xfId="0" applyNumberFormat="1" applyFont="1" applyBorder="1" applyAlignment="1" applyProtection="1">
      <alignment horizontal="center" vertical="center"/>
      <protection hidden="1"/>
    </xf>
    <xf numFmtId="0" fontId="10" fillId="0" borderId="2" xfId="0" applyFont="1" applyBorder="1" applyProtection="1">
      <protection hidden="1"/>
    </xf>
    <xf numFmtId="0" fontId="10" fillId="0" borderId="2" xfId="0" applyFont="1" applyBorder="1" applyAlignment="1" applyProtection="1">
      <alignment horizontal="center"/>
      <protection hidden="1"/>
    </xf>
    <xf numFmtId="0" fontId="10" fillId="0" borderId="2" xfId="0" applyFont="1" applyBorder="1" applyAlignment="1" applyProtection="1">
      <alignment wrapText="1"/>
      <protection hidden="1"/>
    </xf>
    <xf numFmtId="37" fontId="10" fillId="0" borderId="2" xfId="0" applyNumberFormat="1" applyFont="1" applyBorder="1" applyAlignment="1" applyProtection="1">
      <alignment horizontal="center"/>
      <protection hidden="1"/>
    </xf>
    <xf numFmtId="37" fontId="5" fillId="0" borderId="0" xfId="0" applyNumberFormat="1" applyFont="1" applyAlignment="1" applyProtection="1">
      <alignment horizontal="center"/>
      <protection hidden="1"/>
    </xf>
    <xf numFmtId="0" fontId="15" fillId="4" borderId="2" xfId="0" applyFont="1" applyFill="1" applyBorder="1" applyAlignment="1" applyProtection="1">
      <alignment vertical="center"/>
      <protection hidden="1"/>
    </xf>
    <xf numFmtId="0" fontId="15" fillId="4" borderId="2" xfId="0" applyFont="1" applyFill="1" applyBorder="1" applyAlignment="1" applyProtection="1">
      <alignment horizontal="center" vertical="center"/>
      <protection hidden="1"/>
    </xf>
    <xf numFmtId="0" fontId="15" fillId="4" borderId="2" xfId="0" applyFont="1" applyFill="1" applyBorder="1" applyAlignment="1" applyProtection="1">
      <alignment vertical="center" wrapText="1"/>
      <protection hidden="1"/>
    </xf>
    <xf numFmtId="164" fontId="15" fillId="4" borderId="2" xfId="1"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wrapText="1"/>
      <protection hidden="1"/>
    </xf>
    <xf numFmtId="164" fontId="15" fillId="0" borderId="0" xfId="1" applyNumberFormat="1" applyFont="1" applyFill="1" applyBorder="1" applyAlignment="1" applyProtection="1">
      <alignment horizontal="center" vertical="center"/>
      <protection hidden="1"/>
    </xf>
    <xf numFmtId="0" fontId="10" fillId="0" borderId="1" xfId="0" applyFont="1" applyBorder="1" applyAlignment="1" applyProtection="1">
      <alignment vertical="center" wrapText="1"/>
      <protection hidden="1"/>
    </xf>
    <xf numFmtId="0" fontId="5" fillId="0" borderId="1" xfId="0" applyFont="1" applyBorder="1" applyAlignment="1" applyProtection="1">
      <alignment horizontal="center"/>
      <protection hidden="1"/>
    </xf>
    <xf numFmtId="0" fontId="5" fillId="0" borderId="1" xfId="0" applyFont="1" applyBorder="1" applyAlignment="1" applyProtection="1">
      <alignment wrapText="1"/>
      <protection hidden="1"/>
    </xf>
    <xf numFmtId="0" fontId="8" fillId="0" borderId="0" xfId="0" applyFont="1" applyProtection="1">
      <protection hidden="1"/>
    </xf>
    <xf numFmtId="0" fontId="8" fillId="0" borderId="0" xfId="0" applyFont="1" applyAlignment="1" applyProtection="1">
      <alignment horizontal="center"/>
      <protection hidden="1"/>
    </xf>
    <xf numFmtId="0" fontId="8" fillId="0" borderId="0" xfId="0" applyFont="1" applyAlignment="1" applyProtection="1">
      <alignment wrapText="1"/>
      <protection hidden="1"/>
    </xf>
    <xf numFmtId="0" fontId="3"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top" wrapText="1"/>
      <protection hidden="1"/>
    </xf>
    <xf numFmtId="0" fontId="5" fillId="0" borderId="4"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11" fillId="5" borderId="0" xfId="0" applyFont="1" applyFill="1" applyAlignment="1" applyProtection="1">
      <alignment horizontal="center"/>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cellXfs>
  <cellStyles count="2">
    <cellStyle name="Normal" xfId="0" builtinId="0"/>
    <cellStyle name="Percent" xfId="1" builtinId="5"/>
  </cellStyles>
  <dxfs count="1">
    <dxf>
      <font>
        <b val="0"/>
        <i val="0"/>
        <strike val="0"/>
        <color theme="0"/>
      </font>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352419</xdr:colOff>
      <xdr:row>0</xdr:row>
      <xdr:rowOff>0</xdr:rowOff>
    </xdr:from>
    <xdr:to>
      <xdr:col>1</xdr:col>
      <xdr:colOff>3043638</xdr:colOff>
      <xdr:row>3</xdr:row>
      <xdr:rowOff>184164</xdr:rowOff>
    </xdr:to>
    <xdr:pic>
      <xdr:nvPicPr>
        <xdr:cNvPr id="2" name="Picture 1">
          <a:extLst>
            <a:ext uri="{FF2B5EF4-FFF2-40B4-BE49-F238E27FC236}">
              <a16:creationId xmlns:a16="http://schemas.microsoft.com/office/drawing/2014/main" id="{6F1FE93D-3C89-DDFF-2E0B-F4A849B78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19" y="0"/>
          <a:ext cx="3043644" cy="755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47FA-EA12-4E1B-B623-936138B8A355}">
  <dimension ref="A1:N100"/>
  <sheetViews>
    <sheetView showGridLines="0" tabSelected="1" topLeftCell="A23" workbookViewId="0">
      <selection activeCell="Q40" sqref="Q40"/>
    </sheetView>
  </sheetViews>
  <sheetFormatPr defaultRowHeight="15" x14ac:dyDescent="0.25"/>
  <cols>
    <col min="1" max="1" width="5.28515625" style="3" customWidth="1"/>
    <col min="2" max="2" width="61.28515625" style="3" customWidth="1"/>
    <col min="3" max="3" width="9.140625" style="1"/>
    <col min="4" max="4" width="21.7109375" style="2" customWidth="1"/>
    <col min="5" max="11" width="12.85546875" style="1" customWidth="1"/>
    <col min="12" max="16384" width="9.140625" style="3"/>
  </cols>
  <sheetData>
    <row r="1" spans="1:11" s="14" customFormat="1" x14ac:dyDescent="0.25">
      <c r="B1" s="11"/>
      <c r="C1" s="12"/>
      <c r="D1" s="13"/>
      <c r="E1" s="12"/>
      <c r="F1" s="12"/>
      <c r="G1" s="12"/>
      <c r="H1" s="12"/>
      <c r="I1" s="12"/>
      <c r="J1" s="12"/>
      <c r="K1" s="12"/>
    </row>
    <row r="2" spans="1:11" s="14" customFormat="1" x14ac:dyDescent="0.25">
      <c r="C2" s="12"/>
      <c r="D2" s="13"/>
      <c r="E2" s="12"/>
      <c r="F2" s="12"/>
      <c r="G2" s="12"/>
      <c r="H2" s="12"/>
      <c r="I2" s="12"/>
      <c r="J2" s="12"/>
      <c r="K2" s="12"/>
    </row>
    <row r="3" spans="1:11" s="14" customFormat="1" x14ac:dyDescent="0.25">
      <c r="C3" s="12"/>
      <c r="D3" s="13"/>
      <c r="E3" s="12"/>
      <c r="F3" s="12"/>
      <c r="G3" s="12"/>
      <c r="H3" s="12"/>
      <c r="I3" s="12"/>
      <c r="J3" s="12"/>
      <c r="K3" s="12"/>
    </row>
    <row r="4" spans="1:11" s="14" customFormat="1" x14ac:dyDescent="0.25">
      <c r="C4" s="12"/>
      <c r="D4" s="13"/>
      <c r="E4" s="12"/>
      <c r="F4" s="12"/>
      <c r="G4" s="12"/>
      <c r="H4" s="12"/>
      <c r="I4" s="12"/>
      <c r="J4" s="12"/>
      <c r="K4" s="12"/>
    </row>
    <row r="5" spans="1:11" s="14" customFormat="1" ht="21" x14ac:dyDescent="0.35">
      <c r="B5" s="67" t="s">
        <v>62</v>
      </c>
      <c r="C5" s="67"/>
      <c r="D5" s="67"/>
      <c r="E5" s="67"/>
      <c r="F5" s="67"/>
      <c r="G5" s="67"/>
      <c r="H5" s="67"/>
      <c r="I5" s="67"/>
      <c r="J5" s="67"/>
      <c r="K5" s="67"/>
    </row>
    <row r="6" spans="1:11" s="14" customFormat="1" x14ac:dyDescent="0.25">
      <c r="B6" s="15" t="s">
        <v>63</v>
      </c>
      <c r="C6" s="16"/>
      <c r="D6" s="16"/>
      <c r="E6" s="16"/>
      <c r="F6" s="16"/>
      <c r="G6" s="16"/>
      <c r="H6" s="16"/>
      <c r="I6" s="16"/>
      <c r="J6" s="16"/>
      <c r="K6" s="16"/>
    </row>
    <row r="7" spans="1:11" s="14" customFormat="1" x14ac:dyDescent="0.25">
      <c r="C7" s="12"/>
      <c r="D7" s="13"/>
      <c r="E7" s="12"/>
      <c r="F7" s="12"/>
      <c r="G7" s="12"/>
      <c r="H7" s="12"/>
      <c r="I7" s="12"/>
      <c r="J7" s="12"/>
      <c r="K7" s="12"/>
    </row>
    <row r="8" spans="1:11" s="14" customFormat="1" ht="15.75" x14ac:dyDescent="0.25">
      <c r="B8" s="17"/>
      <c r="C8" s="12"/>
      <c r="D8" s="18" t="s">
        <v>16</v>
      </c>
      <c r="E8" s="12"/>
      <c r="F8" s="12"/>
      <c r="G8" s="12"/>
      <c r="H8" s="12"/>
      <c r="I8" s="12"/>
      <c r="J8" s="12"/>
      <c r="K8" s="12"/>
    </row>
    <row r="9" spans="1:11" x14ac:dyDescent="0.25">
      <c r="A9" s="14"/>
      <c r="B9" s="19" t="s">
        <v>6</v>
      </c>
      <c r="C9" s="20" t="s">
        <v>7</v>
      </c>
      <c r="D9" s="4">
        <v>5000000</v>
      </c>
    </row>
    <row r="10" spans="1:11" x14ac:dyDescent="0.25">
      <c r="A10" s="14"/>
      <c r="B10" s="21" t="s">
        <v>13</v>
      </c>
      <c r="C10" s="20" t="s">
        <v>8</v>
      </c>
      <c r="D10" s="5">
        <v>0.01</v>
      </c>
    </row>
    <row r="11" spans="1:11" s="8" customFormat="1" ht="28.5" x14ac:dyDescent="0.25">
      <c r="A11" s="41"/>
      <c r="B11" s="21" t="s">
        <v>94</v>
      </c>
      <c r="C11" s="20" t="s">
        <v>9</v>
      </c>
      <c r="D11" s="6">
        <v>0.1</v>
      </c>
      <c r="E11" s="7"/>
      <c r="F11" s="7"/>
      <c r="G11" s="7"/>
      <c r="H11" s="7"/>
      <c r="I11" s="7"/>
      <c r="J11" s="7"/>
      <c r="K11" s="7"/>
    </row>
    <row r="12" spans="1:11" x14ac:dyDescent="0.25">
      <c r="A12" s="14"/>
      <c r="B12" s="21" t="s">
        <v>46</v>
      </c>
      <c r="C12" s="20" t="s">
        <v>10</v>
      </c>
      <c r="D12" s="5">
        <v>0.1</v>
      </c>
    </row>
    <row r="13" spans="1:11" x14ac:dyDescent="0.25">
      <c r="A13" s="14"/>
      <c r="B13" s="21" t="s">
        <v>38</v>
      </c>
      <c r="C13" s="22" t="s">
        <v>11</v>
      </c>
      <c r="D13" s="9" t="s">
        <v>41</v>
      </c>
    </row>
    <row r="14" spans="1:11" x14ac:dyDescent="0.25">
      <c r="A14" s="14"/>
      <c r="B14" s="21" t="s">
        <v>14</v>
      </c>
      <c r="C14" s="20" t="s">
        <v>12</v>
      </c>
      <c r="D14" s="23">
        <v>5.0000000000000001E-3</v>
      </c>
    </row>
    <row r="15" spans="1:11" x14ac:dyDescent="0.25">
      <c r="A15" s="14"/>
      <c r="B15" s="21" t="s">
        <v>15</v>
      </c>
      <c r="C15" s="22" t="s">
        <v>22</v>
      </c>
      <c r="D15" s="23">
        <v>2E-3</v>
      </c>
    </row>
    <row r="16" spans="1:11" s="14" customFormat="1" x14ac:dyDescent="0.25">
      <c r="C16" s="12"/>
      <c r="D16" s="13"/>
      <c r="E16" s="12"/>
      <c r="F16" s="12"/>
      <c r="G16" s="12"/>
      <c r="H16" s="12"/>
      <c r="I16" s="12"/>
      <c r="J16" s="12"/>
      <c r="K16" s="12"/>
    </row>
    <row r="17" spans="1:11" s="14" customFormat="1" x14ac:dyDescent="0.25">
      <c r="C17" s="12"/>
      <c r="D17" s="13"/>
      <c r="E17" s="24" t="s">
        <v>0</v>
      </c>
      <c r="F17" s="24" t="s">
        <v>1</v>
      </c>
      <c r="G17" s="24" t="s">
        <v>2</v>
      </c>
      <c r="H17" s="24" t="s">
        <v>3</v>
      </c>
      <c r="I17" s="24" t="s">
        <v>4</v>
      </c>
      <c r="J17" s="24" t="s">
        <v>5</v>
      </c>
      <c r="K17" s="24" t="s">
        <v>17</v>
      </c>
    </row>
    <row r="18" spans="1:11" x14ac:dyDescent="0.25">
      <c r="A18" s="14"/>
      <c r="B18" s="57" t="s">
        <v>23</v>
      </c>
      <c r="C18" s="58" t="s">
        <v>39</v>
      </c>
      <c r="D18" s="59"/>
      <c r="E18" s="10">
        <v>0.4</v>
      </c>
      <c r="F18" s="10">
        <v>-0.15</v>
      </c>
      <c r="G18" s="10">
        <v>0.25</v>
      </c>
      <c r="H18" s="10">
        <v>0.15</v>
      </c>
      <c r="I18" s="10">
        <v>0</v>
      </c>
      <c r="J18" s="10">
        <v>-0.1</v>
      </c>
      <c r="K18" s="10">
        <v>0.3</v>
      </c>
    </row>
    <row r="19" spans="1:11" s="14" customFormat="1" x14ac:dyDescent="0.25">
      <c r="C19" s="12"/>
      <c r="D19" s="13"/>
      <c r="E19" s="12"/>
      <c r="F19" s="12"/>
      <c r="G19" s="12"/>
      <c r="H19" s="12"/>
      <c r="I19" s="12"/>
      <c r="J19" s="12"/>
      <c r="K19" s="12"/>
    </row>
    <row r="20" spans="1:11" s="14" customFormat="1" x14ac:dyDescent="0.25">
      <c r="B20" s="21" t="s">
        <v>48</v>
      </c>
      <c r="C20" s="22" t="s">
        <v>18</v>
      </c>
      <c r="D20" s="25" t="s">
        <v>19</v>
      </c>
      <c r="E20" s="26">
        <f>$D$9</f>
        <v>5000000</v>
      </c>
      <c r="F20" s="26">
        <f t="shared" ref="F20:K20" si="0">E43</f>
        <v>6887695.5999999996</v>
      </c>
      <c r="G20" s="26">
        <f t="shared" si="0"/>
        <v>5735290.4878983181</v>
      </c>
      <c r="H20" s="26">
        <f t="shared" si="0"/>
        <v>6806639.9971075887</v>
      </c>
      <c r="I20" s="26">
        <f t="shared" si="0"/>
        <v>7586361.6902335966</v>
      </c>
      <c r="J20" s="26">
        <f t="shared" si="0"/>
        <v>7444364.7239328185</v>
      </c>
      <c r="K20" s="26">
        <f t="shared" si="0"/>
        <v>6567556.0568699837</v>
      </c>
    </row>
    <row r="21" spans="1:11" s="14" customFormat="1" x14ac:dyDescent="0.25">
      <c r="B21" s="27" t="s">
        <v>20</v>
      </c>
      <c r="C21" s="28" t="s">
        <v>21</v>
      </c>
      <c r="D21" s="29" t="s">
        <v>40</v>
      </c>
      <c r="E21" s="30">
        <f t="shared" ref="E21:K21" si="1">E20*E18</f>
        <v>2000000</v>
      </c>
      <c r="F21" s="30">
        <f t="shared" si="1"/>
        <v>-1033154.3399999999</v>
      </c>
      <c r="G21" s="30">
        <f t="shared" si="1"/>
        <v>1433822.6219745795</v>
      </c>
      <c r="H21" s="30">
        <f t="shared" si="1"/>
        <v>1020995.9995661383</v>
      </c>
      <c r="I21" s="30">
        <f t="shared" si="1"/>
        <v>0</v>
      </c>
      <c r="J21" s="30">
        <f t="shared" si="1"/>
        <v>-744436.47239328187</v>
      </c>
      <c r="K21" s="30">
        <f t="shared" si="1"/>
        <v>1970266.8170609949</v>
      </c>
    </row>
    <row r="22" spans="1:11" s="14" customFormat="1" x14ac:dyDescent="0.25">
      <c r="B22" s="31" t="s">
        <v>24</v>
      </c>
      <c r="C22" s="28" t="s">
        <v>25</v>
      </c>
      <c r="D22" s="29" t="s">
        <v>26</v>
      </c>
      <c r="E22" s="30">
        <f t="shared" ref="E22:K22" si="2">SUM(E20:E21)</f>
        <v>7000000</v>
      </c>
      <c r="F22" s="30">
        <f t="shared" si="2"/>
        <v>5854541.2599999998</v>
      </c>
      <c r="G22" s="30">
        <f t="shared" si="2"/>
        <v>7169113.1098728981</v>
      </c>
      <c r="H22" s="30">
        <f t="shared" si="2"/>
        <v>7827635.9966737274</v>
      </c>
      <c r="I22" s="30">
        <f t="shared" si="2"/>
        <v>7586361.6902335966</v>
      </c>
      <c r="J22" s="30">
        <f t="shared" si="2"/>
        <v>6699928.2515395368</v>
      </c>
      <c r="K22" s="30">
        <f t="shared" si="2"/>
        <v>8537822.8739309795</v>
      </c>
    </row>
    <row r="23" spans="1:11" s="14" customFormat="1" x14ac:dyDescent="0.25">
      <c r="C23" s="12"/>
      <c r="D23" s="13"/>
      <c r="E23" s="12"/>
      <c r="F23" s="12"/>
      <c r="G23" s="12"/>
      <c r="H23" s="12"/>
      <c r="I23" s="12"/>
      <c r="J23" s="12"/>
      <c r="K23" s="12"/>
    </row>
    <row r="24" spans="1:11" s="14" customFormat="1" x14ac:dyDescent="0.25">
      <c r="B24" s="19" t="s">
        <v>37</v>
      </c>
      <c r="C24" s="22" t="s">
        <v>27</v>
      </c>
      <c r="D24" s="25" t="s">
        <v>28</v>
      </c>
      <c r="E24" s="26">
        <f t="shared" ref="E24:K24" si="3">AVERAGE(E20,E22)</f>
        <v>6000000</v>
      </c>
      <c r="F24" s="26">
        <f t="shared" si="3"/>
        <v>6371118.4299999997</v>
      </c>
      <c r="G24" s="26">
        <f t="shared" si="3"/>
        <v>6452201.7988856081</v>
      </c>
      <c r="H24" s="26">
        <f t="shared" si="3"/>
        <v>7317137.9968906585</v>
      </c>
      <c r="I24" s="26">
        <f t="shared" si="3"/>
        <v>7586361.6902335966</v>
      </c>
      <c r="J24" s="26">
        <f t="shared" si="3"/>
        <v>7072146.4877361776</v>
      </c>
      <c r="K24" s="26">
        <f t="shared" si="3"/>
        <v>7552689.4654004816</v>
      </c>
    </row>
    <row r="25" spans="1:11" s="14" customFormat="1" x14ac:dyDescent="0.25">
      <c r="C25" s="12"/>
      <c r="D25" s="13"/>
      <c r="E25" s="12"/>
      <c r="F25" s="12"/>
      <c r="G25" s="12"/>
      <c r="H25" s="12"/>
      <c r="I25" s="12"/>
      <c r="J25" s="12"/>
      <c r="K25" s="12"/>
    </row>
    <row r="26" spans="1:11" s="14" customFormat="1" x14ac:dyDescent="0.25">
      <c r="B26" s="21" t="s">
        <v>14</v>
      </c>
      <c r="C26" s="22" t="s">
        <v>29</v>
      </c>
      <c r="D26" s="25" t="s">
        <v>32</v>
      </c>
      <c r="E26" s="26">
        <f t="shared" ref="E26:K26" si="4">E24*$D$14</f>
        <v>30000</v>
      </c>
      <c r="F26" s="26">
        <f t="shared" si="4"/>
        <v>31855.59215</v>
      </c>
      <c r="G26" s="26">
        <f t="shared" si="4"/>
        <v>32261.008994428041</v>
      </c>
      <c r="H26" s="26">
        <f t="shared" si="4"/>
        <v>36585.689984453296</v>
      </c>
      <c r="I26" s="26">
        <f t="shared" si="4"/>
        <v>37931.808451167984</v>
      </c>
      <c r="J26" s="26">
        <f t="shared" si="4"/>
        <v>35360.73243868089</v>
      </c>
      <c r="K26" s="26">
        <f t="shared" si="4"/>
        <v>37763.44732700241</v>
      </c>
    </row>
    <row r="27" spans="1:11" s="14" customFormat="1" x14ac:dyDescent="0.25">
      <c r="B27" s="21" t="s">
        <v>15</v>
      </c>
      <c r="C27" s="22" t="s">
        <v>30</v>
      </c>
      <c r="D27" s="25" t="s">
        <v>85</v>
      </c>
      <c r="E27" s="26">
        <f t="shared" ref="E27:K27" si="5">E24*$D$15</f>
        <v>12000</v>
      </c>
      <c r="F27" s="26">
        <f t="shared" si="5"/>
        <v>12742.236859999999</v>
      </c>
      <c r="G27" s="26">
        <f t="shared" si="5"/>
        <v>12904.403597771216</v>
      </c>
      <c r="H27" s="26">
        <f t="shared" si="5"/>
        <v>14634.275993781317</v>
      </c>
      <c r="I27" s="26">
        <f t="shared" si="5"/>
        <v>15172.723380467194</v>
      </c>
      <c r="J27" s="26">
        <f t="shared" si="5"/>
        <v>14144.292975472355</v>
      </c>
      <c r="K27" s="26">
        <f t="shared" si="5"/>
        <v>15105.378930800964</v>
      </c>
    </row>
    <row r="28" spans="1:11" s="14" customFormat="1" x14ac:dyDescent="0.25">
      <c r="B28" s="21" t="s">
        <v>13</v>
      </c>
      <c r="C28" s="22" t="s">
        <v>31</v>
      </c>
      <c r="D28" s="25" t="s">
        <v>86</v>
      </c>
      <c r="E28" s="26">
        <f t="shared" ref="E28:K28" si="6">(E24-E26-E27)*$D$10</f>
        <v>59580</v>
      </c>
      <c r="F28" s="26">
        <f t="shared" si="6"/>
        <v>63265.206009900001</v>
      </c>
      <c r="G28" s="26">
        <f t="shared" si="6"/>
        <v>64070.363862934086</v>
      </c>
      <c r="H28" s="26">
        <f t="shared" si="6"/>
        <v>72659.180309124247</v>
      </c>
      <c r="I28" s="26">
        <f t="shared" si="6"/>
        <v>75332.571584019621</v>
      </c>
      <c r="J28" s="26">
        <f t="shared" si="6"/>
        <v>70226.414623220247</v>
      </c>
      <c r="K28" s="26">
        <f t="shared" si="6"/>
        <v>74998.206391426793</v>
      </c>
    </row>
    <row r="29" spans="1:11" s="14" customFormat="1" x14ac:dyDescent="0.25">
      <c r="B29" s="21" t="s">
        <v>65</v>
      </c>
      <c r="C29" s="22" t="s">
        <v>34</v>
      </c>
      <c r="D29" s="25" t="s">
        <v>67</v>
      </c>
      <c r="E29" s="26">
        <f>E28*18%</f>
        <v>10724.4</v>
      </c>
      <c r="F29" s="26">
        <f t="shared" ref="F29:K29" si="7">F28*18%</f>
        <v>11387.737081781999</v>
      </c>
      <c r="G29" s="26">
        <f t="shared" si="7"/>
        <v>11532.665495328136</v>
      </c>
      <c r="H29" s="26">
        <f t="shared" si="7"/>
        <v>13078.652455642365</v>
      </c>
      <c r="I29" s="26">
        <f t="shared" si="7"/>
        <v>13559.862885123532</v>
      </c>
      <c r="J29" s="26">
        <f t="shared" si="7"/>
        <v>12640.754632179644</v>
      </c>
      <c r="K29" s="26">
        <f t="shared" si="7"/>
        <v>13499.677150456822</v>
      </c>
    </row>
    <row r="30" spans="1:11" s="14" customFormat="1" x14ac:dyDescent="0.25">
      <c r="B30" s="31" t="s">
        <v>33</v>
      </c>
      <c r="C30" s="28" t="s">
        <v>36</v>
      </c>
      <c r="D30" s="29" t="s">
        <v>66</v>
      </c>
      <c r="E30" s="30">
        <f>SUM(E26:E29)</f>
        <v>112304.4</v>
      </c>
      <c r="F30" s="30">
        <f t="shared" ref="F30:K30" si="8">SUM(F26:F29)</f>
        <v>119250.77210168201</v>
      </c>
      <c r="G30" s="30">
        <f t="shared" si="8"/>
        <v>120768.44195046148</v>
      </c>
      <c r="H30" s="30">
        <f t="shared" si="8"/>
        <v>136957.79874300121</v>
      </c>
      <c r="I30" s="30">
        <f t="shared" si="8"/>
        <v>141996.96630077832</v>
      </c>
      <c r="J30" s="30">
        <f t="shared" si="8"/>
        <v>132372.19466955314</v>
      </c>
      <c r="K30" s="30">
        <f t="shared" si="8"/>
        <v>141366.709799687</v>
      </c>
    </row>
    <row r="31" spans="1:11" s="14" customFormat="1" x14ac:dyDescent="0.25">
      <c r="C31" s="12"/>
      <c r="D31" s="13"/>
      <c r="E31" s="12"/>
      <c r="F31" s="12"/>
      <c r="G31" s="12"/>
      <c r="H31" s="12"/>
      <c r="I31" s="12"/>
      <c r="J31" s="12"/>
      <c r="K31" s="12"/>
    </row>
    <row r="32" spans="1:11" s="14" customFormat="1" x14ac:dyDescent="0.25">
      <c r="B32" s="31" t="s">
        <v>35</v>
      </c>
      <c r="C32" s="28" t="s">
        <v>44</v>
      </c>
      <c r="D32" s="29" t="s">
        <v>68</v>
      </c>
      <c r="E32" s="30">
        <f>E22-E30</f>
        <v>6887695.5999999996</v>
      </c>
      <c r="F32" s="30">
        <f t="shared" ref="F32:K32" si="9">F22-F30</f>
        <v>5735290.4878983181</v>
      </c>
      <c r="G32" s="30">
        <f t="shared" si="9"/>
        <v>7048344.6679224363</v>
      </c>
      <c r="H32" s="30">
        <f t="shared" si="9"/>
        <v>7690678.1979307262</v>
      </c>
      <c r="I32" s="30">
        <f t="shared" si="9"/>
        <v>7444364.7239328185</v>
      </c>
      <c r="J32" s="30">
        <f t="shared" si="9"/>
        <v>6567556.0568699837</v>
      </c>
      <c r="K32" s="30">
        <f t="shared" si="9"/>
        <v>8396456.1641312931</v>
      </c>
    </row>
    <row r="33" spans="2:14" s="14" customFormat="1" x14ac:dyDescent="0.25">
      <c r="C33" s="12"/>
      <c r="D33" s="13"/>
      <c r="E33" s="12"/>
      <c r="F33" s="12"/>
      <c r="G33" s="12"/>
      <c r="H33" s="12"/>
      <c r="I33" s="12"/>
      <c r="J33" s="12"/>
      <c r="K33" s="12"/>
    </row>
    <row r="34" spans="2:14" s="14" customFormat="1" x14ac:dyDescent="0.25">
      <c r="B34" s="32" t="s">
        <v>84</v>
      </c>
      <c r="C34" s="33" t="s">
        <v>45</v>
      </c>
      <c r="D34" s="34"/>
      <c r="E34" s="35" t="str">
        <f>IF($D$13=$B$66,"",$E$20)</f>
        <v/>
      </c>
      <c r="F34" s="35" t="str">
        <f>IF(OR($D$13=$B$66,E40&lt;=0),E34,MAX(E34,E43))</f>
        <v/>
      </c>
      <c r="G34" s="35">
        <f>IF($D$13=$B$66,$E$20,IF(OR($D$13=$B$67,F40&lt;=0),F34,MAX(F34,F43)))</f>
        <v>5000000</v>
      </c>
      <c r="H34" s="35">
        <f>IF(G40&lt;=0,G34,MAX(G34,G43))</f>
        <v>6806639.9971075887</v>
      </c>
      <c r="I34" s="35">
        <f>IF(H40&lt;=0,H34,MAX(H34,H43))</f>
        <v>7586361.6902335966</v>
      </c>
      <c r="J34" s="35">
        <f>IF(I40&lt;=0,I34,MAX(I34,I43))</f>
        <v>7586361.6902335966</v>
      </c>
      <c r="K34" s="35">
        <f>IF(J40&lt;=0,J34,MAX(J34,J43))</f>
        <v>7586361.6902335966</v>
      </c>
      <c r="N34" s="36"/>
    </row>
    <row r="35" spans="2:14" s="14" customFormat="1" x14ac:dyDescent="0.25">
      <c r="B35" s="37" t="s">
        <v>47</v>
      </c>
      <c r="C35" s="33" t="s">
        <v>50</v>
      </c>
      <c r="D35" s="34" t="s">
        <v>69</v>
      </c>
      <c r="E35" s="35" t="str">
        <f>IF($D$13=$B$66,"",E20)</f>
        <v/>
      </c>
      <c r="F35" s="35" t="str">
        <f>IF($D$13=$B$66,"",F20)</f>
        <v/>
      </c>
      <c r="G35" s="35">
        <f>IF($D$13=$B$66,$E$20,G20)</f>
        <v>5000000</v>
      </c>
      <c r="H35" s="35">
        <f>H20</f>
        <v>6806639.9971075887</v>
      </c>
      <c r="I35" s="35">
        <f>I20</f>
        <v>7586361.6902335966</v>
      </c>
      <c r="J35" s="35">
        <f>J20</f>
        <v>7444364.7239328185</v>
      </c>
      <c r="K35" s="35">
        <f>K20</f>
        <v>6567556.0568699837</v>
      </c>
    </row>
    <row r="36" spans="2:14" s="14" customFormat="1" x14ac:dyDescent="0.25">
      <c r="B36" s="32" t="s">
        <v>49</v>
      </c>
      <c r="C36" s="33" t="s">
        <v>51</v>
      </c>
      <c r="D36" s="34" t="s">
        <v>70</v>
      </c>
      <c r="E36" s="35" t="str">
        <f>IF($D$13=$B$66,"",MAX(E34,E35))</f>
        <v/>
      </c>
      <c r="F36" s="35" t="str">
        <f>IF($D$13=$B$66,"",MAX(F34,F35))</f>
        <v/>
      </c>
      <c r="G36" s="35">
        <f>MAX(G34,G35)</f>
        <v>5000000</v>
      </c>
      <c r="H36" s="35">
        <f>MAX(H34,H35)</f>
        <v>6806639.9971075887</v>
      </c>
      <c r="I36" s="35">
        <f>MAX(I34,I35)</f>
        <v>7586361.6902335966</v>
      </c>
      <c r="J36" s="35">
        <f>MAX(J34,J35)</f>
        <v>7586361.6902335966</v>
      </c>
      <c r="K36" s="35">
        <f>MAX(K34,K35)</f>
        <v>7586361.6902335966</v>
      </c>
    </row>
    <row r="37" spans="2:14" s="14" customFormat="1" x14ac:dyDescent="0.25">
      <c r="B37" s="37" t="s">
        <v>43</v>
      </c>
      <c r="C37" s="33" t="s">
        <v>53</v>
      </c>
      <c r="D37" s="34" t="s">
        <v>87</v>
      </c>
      <c r="E37" s="35" t="str">
        <f>IF($D$13=$B$66,"",E36*(1+$D$12))</f>
        <v/>
      </c>
      <c r="F37" s="35" t="str">
        <f>IF($D$13=$B$66,"",F36*(1+$D$12))</f>
        <v/>
      </c>
      <c r="G37" s="35">
        <f>IF($D$13=$B$66,G36*(1+$D$12)^3,G36*(1+$D$12))</f>
        <v>6655000.0000000019</v>
      </c>
      <c r="H37" s="35">
        <f>H36*(1+$D$12)</f>
        <v>7487303.9968183478</v>
      </c>
      <c r="I37" s="35">
        <f>I36*(1+$D$12)</f>
        <v>8344997.8592569567</v>
      </c>
      <c r="J37" s="35">
        <f>J36*(1+$D$12)</f>
        <v>8344997.8592569567</v>
      </c>
      <c r="K37" s="35">
        <f>K36*(1+$D$12)</f>
        <v>8344997.8592569567</v>
      </c>
    </row>
    <row r="38" spans="2:14" s="14" customFormat="1" x14ac:dyDescent="0.25">
      <c r="C38" s="12"/>
      <c r="D38" s="13"/>
      <c r="E38" s="12"/>
      <c r="F38" s="12"/>
      <c r="G38" s="12"/>
      <c r="H38" s="12"/>
      <c r="I38" s="12"/>
      <c r="J38" s="12"/>
      <c r="K38" s="12"/>
    </row>
    <row r="39" spans="2:14" s="14" customFormat="1" x14ac:dyDescent="0.25">
      <c r="B39" s="19" t="s">
        <v>52</v>
      </c>
      <c r="C39" s="22" t="s">
        <v>55</v>
      </c>
      <c r="D39" s="25" t="s">
        <v>71</v>
      </c>
      <c r="E39" s="26" t="str">
        <f>IF($D$13=$B$66,"",E32-E37)</f>
        <v/>
      </c>
      <c r="F39" s="26" t="str">
        <f>IF($D$13=$B$66,"",F32-F37)</f>
        <v/>
      </c>
      <c r="G39" s="26">
        <f>G32-G37</f>
        <v>393344.6679224344</v>
      </c>
      <c r="H39" s="26">
        <f>H32-H37</f>
        <v>203374.20111237839</v>
      </c>
      <c r="I39" s="26">
        <f>I32-I37</f>
        <v>-900633.13532413822</v>
      </c>
      <c r="J39" s="26">
        <f>J32-J37</f>
        <v>-1777441.8023869731</v>
      </c>
      <c r="K39" s="26">
        <f>K32-K37</f>
        <v>51458.304874336347</v>
      </c>
    </row>
    <row r="40" spans="2:14" s="41" customFormat="1" x14ac:dyDescent="0.25">
      <c r="B40" s="38" t="s">
        <v>54</v>
      </c>
      <c r="C40" s="39" t="s">
        <v>57</v>
      </c>
      <c r="D40" s="31" t="s">
        <v>72</v>
      </c>
      <c r="E40" s="40" t="str">
        <f>IF($D$13=$B$66,"",MAX(MIN((E32-E34)*$D$11,E39),0))</f>
        <v/>
      </c>
      <c r="F40" s="40" t="str">
        <f>IF($D$13=$B$66,"",MAX(MIN((F32-F34)*$D$11,F39),0))</f>
        <v/>
      </c>
      <c r="G40" s="40">
        <f>MAX(MIN((G32-G34)*$D$11,G39),0)</f>
        <v>204834.46679224365</v>
      </c>
      <c r="H40" s="40">
        <f>MAX(MIN((H32-H34)*$D$11,H39),0)</f>
        <v>88403.820082313759</v>
      </c>
      <c r="I40" s="40">
        <f>MAX(MIN((I32-I34)*$D$11,I39),0)</f>
        <v>0</v>
      </c>
      <c r="J40" s="40">
        <f>MAX(MIN((J32-J34)*$D$11,J39),0)</f>
        <v>0</v>
      </c>
      <c r="K40" s="40">
        <f>MAX(MIN((K32-K34)*$D$11,K39),0)</f>
        <v>51458.304874336347</v>
      </c>
    </row>
    <row r="41" spans="2:14" s="41" customFormat="1" x14ac:dyDescent="0.25">
      <c r="B41" s="21" t="s">
        <v>73</v>
      </c>
      <c r="C41" s="22" t="s">
        <v>74</v>
      </c>
      <c r="D41" s="25" t="s">
        <v>75</v>
      </c>
      <c r="E41" s="42">
        <f>IFERROR(E40*18%,0)</f>
        <v>0</v>
      </c>
      <c r="F41" s="42">
        <f t="shared" ref="F41:K41" si="10">IFERROR(F40*18%,0)</f>
        <v>0</v>
      </c>
      <c r="G41" s="42">
        <f t="shared" si="10"/>
        <v>36870.204022603859</v>
      </c>
      <c r="H41" s="42">
        <f t="shared" si="10"/>
        <v>15912.687614816476</v>
      </c>
      <c r="I41" s="42">
        <f t="shared" si="10"/>
        <v>0</v>
      </c>
      <c r="J41" s="42">
        <f t="shared" si="10"/>
        <v>0</v>
      </c>
      <c r="K41" s="42">
        <f t="shared" si="10"/>
        <v>9262.4948773805427</v>
      </c>
    </row>
    <row r="42" spans="2:14" s="14" customFormat="1" x14ac:dyDescent="0.25">
      <c r="C42" s="12"/>
      <c r="D42" s="13"/>
      <c r="E42" s="12"/>
      <c r="F42" s="12"/>
      <c r="G42" s="12"/>
      <c r="H42" s="12"/>
      <c r="I42" s="12"/>
      <c r="J42" s="12"/>
      <c r="K42" s="12"/>
    </row>
    <row r="43" spans="2:14" s="14" customFormat="1" x14ac:dyDescent="0.25">
      <c r="B43" s="43" t="s">
        <v>56</v>
      </c>
      <c r="C43" s="44" t="s">
        <v>76</v>
      </c>
      <c r="D43" s="45" t="s">
        <v>77</v>
      </c>
      <c r="E43" s="46">
        <f>IFERROR(E32-E40-E41,E32)</f>
        <v>6887695.5999999996</v>
      </c>
      <c r="F43" s="46">
        <f>IFERROR(F32-F40-F41,F32)</f>
        <v>5735290.4878983181</v>
      </c>
      <c r="G43" s="46">
        <f t="shared" ref="G43:K43" si="11">IFERROR(G32-G40-G41,G32)</f>
        <v>6806639.9971075887</v>
      </c>
      <c r="H43" s="46">
        <f t="shared" si="11"/>
        <v>7586361.6902335966</v>
      </c>
      <c r="I43" s="46">
        <f t="shared" si="11"/>
        <v>7444364.7239328185</v>
      </c>
      <c r="J43" s="46">
        <f t="shared" si="11"/>
        <v>6567556.0568699837</v>
      </c>
      <c r="K43" s="46">
        <f t="shared" si="11"/>
        <v>8335735.3643795764</v>
      </c>
    </row>
    <row r="44" spans="2:14" s="14" customFormat="1" x14ac:dyDescent="0.25">
      <c r="C44" s="12"/>
      <c r="D44" s="13"/>
      <c r="E44" s="47"/>
      <c r="F44" s="12"/>
      <c r="G44" s="12"/>
      <c r="H44" s="12"/>
      <c r="I44" s="12"/>
      <c r="J44" s="12"/>
      <c r="K44" s="12"/>
    </row>
    <row r="45" spans="2:14" s="52" customFormat="1" ht="25.5" customHeight="1" x14ac:dyDescent="0.25">
      <c r="B45" s="48" t="s">
        <v>78</v>
      </c>
      <c r="C45" s="49" t="s">
        <v>80</v>
      </c>
      <c r="D45" s="50" t="s">
        <v>79</v>
      </c>
      <c r="E45" s="51">
        <f>E43/E20-1</f>
        <v>0.37753912000000001</v>
      </c>
      <c r="F45" s="51">
        <f t="shared" ref="F45:K45" si="12">F43/F20-1</f>
        <v>-0.16731359499999998</v>
      </c>
      <c r="G45" s="51">
        <f t="shared" si="12"/>
        <v>0.18679951982726228</v>
      </c>
      <c r="H45" s="51">
        <f t="shared" si="12"/>
        <v>0.11455309719000017</v>
      </c>
      <c r="I45" s="51">
        <f t="shared" si="12"/>
        <v>-1.8717399999999995E-2</v>
      </c>
      <c r="J45" s="51">
        <f t="shared" si="12"/>
        <v>-0.11778153000000002</v>
      </c>
      <c r="K45" s="51">
        <f t="shared" si="12"/>
        <v>0.26922941992402039</v>
      </c>
    </row>
    <row r="46" spans="2:14" s="52" customFormat="1" ht="14.25" customHeight="1" x14ac:dyDescent="0.25">
      <c r="B46" s="53"/>
      <c r="C46" s="54"/>
      <c r="D46" s="55"/>
      <c r="E46" s="56"/>
      <c r="F46" s="56"/>
      <c r="G46" s="56"/>
      <c r="H46" s="56"/>
      <c r="I46" s="56"/>
      <c r="J46" s="56"/>
      <c r="K46" s="56"/>
    </row>
    <row r="47" spans="2:14" s="52" customFormat="1" ht="18" customHeight="1" x14ac:dyDescent="0.25">
      <c r="B47" s="21" t="s">
        <v>82</v>
      </c>
      <c r="C47" s="22" t="s">
        <v>81</v>
      </c>
      <c r="D47" s="25"/>
      <c r="E47" s="26" t="str">
        <f>IF(OR($D$13=$B$66,E40&lt;=0),E34,MAX(E34,E43))</f>
        <v/>
      </c>
      <c r="F47" s="26">
        <f>IF($D$13=$B$66,$E$20,IF(OR($D$13=$B$67,F40&lt;=0),F34,MAX(F34,F43)))</f>
        <v>5000000</v>
      </c>
      <c r="G47" s="26">
        <f>IF(G40&lt;=0,G34,MAX(G34,G43))</f>
        <v>6806639.9971075887</v>
      </c>
      <c r="H47" s="26">
        <f>IF(H40&lt;=0,H34,MAX(H34,H43))</f>
        <v>7586361.6902335966</v>
      </c>
      <c r="I47" s="26">
        <f t="shared" ref="I47:K47" si="13">IF(I40&lt;=0,I34,MAX(I34,I43))</f>
        <v>7586361.6902335966</v>
      </c>
      <c r="J47" s="26">
        <f t="shared" si="13"/>
        <v>7586361.6902335966</v>
      </c>
      <c r="K47" s="26">
        <f t="shared" si="13"/>
        <v>8335735.3643795764</v>
      </c>
    </row>
    <row r="48" spans="2:14" s="14" customFormat="1" x14ac:dyDescent="0.25">
      <c r="C48" s="12"/>
      <c r="D48" s="13"/>
      <c r="E48" s="12"/>
      <c r="F48" s="12"/>
      <c r="G48" s="12"/>
      <c r="H48" s="12"/>
      <c r="I48" s="12"/>
      <c r="J48" s="12"/>
      <c r="K48" s="12"/>
    </row>
    <row r="49" spans="1:11" s="14" customFormat="1" ht="15.75" x14ac:dyDescent="0.25">
      <c r="B49" s="17" t="s">
        <v>64</v>
      </c>
      <c r="C49" s="12"/>
      <c r="D49" s="13"/>
      <c r="E49" s="12"/>
      <c r="F49" s="12"/>
      <c r="G49" s="12"/>
      <c r="H49" s="12"/>
      <c r="I49" s="12"/>
      <c r="J49" s="12"/>
      <c r="K49" s="12"/>
    </row>
    <row r="50" spans="1:11" s="13" customFormat="1" ht="33" customHeight="1" x14ac:dyDescent="0.25">
      <c r="A50" s="21">
        <v>1</v>
      </c>
      <c r="B50" s="63" t="s">
        <v>93</v>
      </c>
      <c r="C50" s="63"/>
      <c r="D50" s="63"/>
      <c r="E50" s="63"/>
      <c r="F50" s="63"/>
      <c r="G50" s="63"/>
      <c r="H50" s="63"/>
      <c r="I50" s="63"/>
      <c r="J50" s="63"/>
      <c r="K50" s="63"/>
    </row>
    <row r="51" spans="1:11" s="13" customFormat="1" ht="17.25" customHeight="1" x14ac:dyDescent="0.25">
      <c r="A51" s="21">
        <v>2</v>
      </c>
      <c r="B51" s="63" t="s">
        <v>58</v>
      </c>
      <c r="C51" s="63"/>
      <c r="D51" s="63"/>
      <c r="E51" s="63"/>
      <c r="F51" s="63"/>
      <c r="G51" s="63"/>
      <c r="H51" s="63"/>
      <c r="I51" s="63"/>
      <c r="J51" s="63"/>
      <c r="K51" s="63"/>
    </row>
    <row r="52" spans="1:11" s="13" customFormat="1" ht="17.25" customHeight="1" x14ac:dyDescent="0.25">
      <c r="A52" s="21">
        <v>3</v>
      </c>
      <c r="B52" s="68" t="s">
        <v>59</v>
      </c>
      <c r="C52" s="69"/>
      <c r="D52" s="69"/>
      <c r="E52" s="69"/>
      <c r="F52" s="69"/>
      <c r="G52" s="69"/>
      <c r="H52" s="69"/>
      <c r="I52" s="69"/>
      <c r="J52" s="69"/>
      <c r="K52" s="70"/>
    </row>
    <row r="53" spans="1:11" s="13" customFormat="1" ht="46.5" customHeight="1" x14ac:dyDescent="0.25">
      <c r="A53" s="21">
        <v>4</v>
      </c>
      <c r="B53" s="63" t="s">
        <v>89</v>
      </c>
      <c r="C53" s="63"/>
      <c r="D53" s="63"/>
      <c r="E53" s="63"/>
      <c r="F53" s="63"/>
      <c r="G53" s="63"/>
      <c r="H53" s="63"/>
      <c r="I53" s="63"/>
      <c r="J53" s="63"/>
      <c r="K53" s="63"/>
    </row>
    <row r="54" spans="1:11" s="13" customFormat="1" ht="17.25" customHeight="1" x14ac:dyDescent="0.25">
      <c r="A54" s="21">
        <v>5</v>
      </c>
      <c r="B54" s="63" t="s">
        <v>60</v>
      </c>
      <c r="C54" s="63"/>
      <c r="D54" s="63"/>
      <c r="E54" s="63"/>
      <c r="F54" s="63"/>
      <c r="G54" s="63"/>
      <c r="H54" s="63"/>
      <c r="I54" s="63"/>
      <c r="J54" s="63"/>
      <c r="K54" s="63"/>
    </row>
    <row r="55" spans="1:11" s="13" customFormat="1" ht="33" customHeight="1" x14ac:dyDescent="0.25">
      <c r="A55" s="21">
        <v>6</v>
      </c>
      <c r="B55" s="71" t="s">
        <v>90</v>
      </c>
      <c r="C55" s="71"/>
      <c r="D55" s="71"/>
      <c r="E55" s="71"/>
      <c r="F55" s="71"/>
      <c r="G55" s="71"/>
      <c r="H55" s="71"/>
      <c r="I55" s="71"/>
      <c r="J55" s="71"/>
      <c r="K55" s="71"/>
    </row>
    <row r="56" spans="1:11" s="13" customFormat="1" ht="33" customHeight="1" x14ac:dyDescent="0.25">
      <c r="A56" s="21">
        <v>7</v>
      </c>
      <c r="B56" s="63" t="s">
        <v>91</v>
      </c>
      <c r="C56" s="63"/>
      <c r="D56" s="63"/>
      <c r="E56" s="63"/>
      <c r="F56" s="63"/>
      <c r="G56" s="63"/>
      <c r="H56" s="63"/>
      <c r="I56" s="63"/>
      <c r="J56" s="63"/>
      <c r="K56" s="63"/>
    </row>
    <row r="57" spans="1:11" s="13" customFormat="1" ht="17.25" customHeight="1" x14ac:dyDescent="0.25">
      <c r="A57" s="21">
        <v>8</v>
      </c>
      <c r="B57" s="63" t="s">
        <v>92</v>
      </c>
      <c r="C57" s="63"/>
      <c r="D57" s="63"/>
      <c r="E57" s="63"/>
      <c r="F57" s="63"/>
      <c r="G57" s="63"/>
      <c r="H57" s="63"/>
      <c r="I57" s="63"/>
      <c r="J57" s="63"/>
      <c r="K57" s="63"/>
    </row>
    <row r="58" spans="1:11" s="13" customFormat="1" ht="17.25" customHeight="1" x14ac:dyDescent="0.25">
      <c r="A58" s="21">
        <v>9</v>
      </c>
      <c r="B58" s="63" t="s">
        <v>88</v>
      </c>
      <c r="C58" s="63"/>
      <c r="D58" s="63"/>
      <c r="E58" s="63"/>
      <c r="F58" s="63"/>
      <c r="G58" s="63"/>
      <c r="H58" s="63"/>
      <c r="I58" s="63"/>
      <c r="J58" s="63"/>
      <c r="K58" s="63"/>
    </row>
    <row r="59" spans="1:11" s="14" customFormat="1" x14ac:dyDescent="0.25">
      <c r="C59" s="12"/>
      <c r="D59" s="13"/>
      <c r="E59" s="12"/>
      <c r="F59" s="12"/>
      <c r="G59" s="12"/>
      <c r="H59" s="12"/>
      <c r="I59" s="12"/>
      <c r="J59" s="12"/>
      <c r="K59" s="12"/>
    </row>
    <row r="60" spans="1:11" s="14" customFormat="1" ht="15.75" x14ac:dyDescent="0.25">
      <c r="B60" s="17" t="s">
        <v>61</v>
      </c>
      <c r="C60" s="12"/>
      <c r="D60" s="13"/>
      <c r="E60" s="12"/>
      <c r="F60" s="12"/>
      <c r="G60" s="12"/>
      <c r="H60" s="12"/>
      <c r="I60" s="12"/>
      <c r="J60" s="12"/>
      <c r="K60" s="12"/>
    </row>
    <row r="61" spans="1:11" s="14" customFormat="1" ht="295.5" customHeight="1" x14ac:dyDescent="0.25">
      <c r="B61" s="64" t="s">
        <v>83</v>
      </c>
      <c r="C61" s="65"/>
      <c r="D61" s="65"/>
      <c r="E61" s="65"/>
      <c r="F61" s="65"/>
      <c r="G61" s="65"/>
      <c r="H61" s="65"/>
      <c r="I61" s="65"/>
      <c r="J61" s="65"/>
      <c r="K61" s="66"/>
    </row>
    <row r="62" spans="1:11" s="14" customFormat="1" x14ac:dyDescent="0.25">
      <c r="C62" s="12"/>
      <c r="D62" s="13"/>
      <c r="E62" s="12"/>
      <c r="F62" s="12"/>
      <c r="G62" s="12"/>
      <c r="H62" s="12"/>
      <c r="I62" s="12"/>
      <c r="J62" s="12"/>
      <c r="K62" s="12"/>
    </row>
    <row r="63" spans="1:11" s="14" customFormat="1" x14ac:dyDescent="0.25">
      <c r="C63" s="12"/>
      <c r="D63" s="13"/>
      <c r="E63" s="12"/>
      <c r="F63" s="12"/>
      <c r="G63" s="12"/>
      <c r="H63" s="12"/>
      <c r="I63" s="12"/>
      <c r="J63" s="12"/>
      <c r="K63" s="12"/>
    </row>
    <row r="64" spans="1:11" s="14" customFormat="1" x14ac:dyDescent="0.25">
      <c r="C64" s="12"/>
      <c r="D64" s="13"/>
      <c r="E64" s="12"/>
      <c r="F64" s="12"/>
      <c r="G64" s="12"/>
      <c r="H64" s="12"/>
      <c r="I64" s="12"/>
      <c r="J64" s="12"/>
      <c r="K64" s="12"/>
    </row>
    <row r="65" spans="2:11" s="14" customFormat="1" x14ac:dyDescent="0.25">
      <c r="C65" s="12"/>
      <c r="D65" s="13"/>
      <c r="E65" s="12"/>
      <c r="F65" s="12"/>
      <c r="G65" s="12"/>
      <c r="H65" s="12"/>
      <c r="I65" s="12"/>
      <c r="J65" s="12"/>
      <c r="K65" s="12"/>
    </row>
    <row r="66" spans="2:11" s="60" customFormat="1" hidden="1" x14ac:dyDescent="0.25">
      <c r="B66" s="60" t="s">
        <v>41</v>
      </c>
      <c r="C66" s="61"/>
      <c r="D66" s="62"/>
      <c r="E66" s="61"/>
      <c r="F66" s="61"/>
      <c r="G66" s="61"/>
      <c r="H66" s="61"/>
      <c r="I66" s="61"/>
      <c r="J66" s="61"/>
      <c r="K66" s="61"/>
    </row>
    <row r="67" spans="2:11" s="60" customFormat="1" hidden="1" x14ac:dyDescent="0.25">
      <c r="B67" s="60" t="s">
        <v>42</v>
      </c>
      <c r="C67" s="61"/>
      <c r="D67" s="62"/>
      <c r="E67" s="61"/>
      <c r="F67" s="61"/>
      <c r="G67" s="61"/>
      <c r="H67" s="61"/>
      <c r="I67" s="61"/>
      <c r="J67" s="61"/>
      <c r="K67" s="61"/>
    </row>
    <row r="68" spans="2:11" s="14" customFormat="1" x14ac:dyDescent="0.25">
      <c r="C68" s="12"/>
      <c r="D68" s="13"/>
      <c r="E68" s="12"/>
      <c r="F68" s="12"/>
      <c r="G68" s="12"/>
      <c r="H68" s="12"/>
      <c r="I68" s="12"/>
      <c r="J68" s="12"/>
      <c r="K68" s="12"/>
    </row>
    <row r="69" spans="2:11" s="14" customFormat="1" x14ac:dyDescent="0.25">
      <c r="C69" s="12"/>
      <c r="D69" s="13"/>
      <c r="E69" s="12"/>
      <c r="F69" s="12"/>
      <c r="G69" s="12"/>
      <c r="H69" s="12"/>
      <c r="I69" s="12"/>
      <c r="J69" s="12"/>
      <c r="K69" s="12"/>
    </row>
    <row r="70" spans="2:11" s="14" customFormat="1" x14ac:dyDescent="0.25">
      <c r="C70" s="12"/>
      <c r="D70" s="13"/>
      <c r="E70" s="12"/>
      <c r="F70" s="12"/>
      <c r="G70" s="12"/>
      <c r="H70" s="12"/>
      <c r="I70" s="12"/>
      <c r="J70" s="12"/>
      <c r="K70" s="12"/>
    </row>
    <row r="71" spans="2:11" s="14" customFormat="1" x14ac:dyDescent="0.25">
      <c r="C71" s="12"/>
      <c r="D71" s="13"/>
      <c r="E71" s="12"/>
      <c r="F71" s="12"/>
      <c r="G71" s="12"/>
      <c r="H71" s="12"/>
      <c r="I71" s="12"/>
      <c r="J71" s="12"/>
      <c r="K71" s="12"/>
    </row>
    <row r="72" spans="2:11" s="14" customFormat="1" x14ac:dyDescent="0.25">
      <c r="C72" s="12"/>
      <c r="D72" s="13"/>
      <c r="E72" s="12"/>
      <c r="F72" s="12"/>
      <c r="G72" s="12"/>
      <c r="H72" s="12"/>
      <c r="I72" s="12"/>
      <c r="J72" s="12"/>
      <c r="K72" s="12"/>
    </row>
    <row r="73" spans="2:11" s="14" customFormat="1" x14ac:dyDescent="0.25">
      <c r="C73" s="12"/>
      <c r="D73" s="13"/>
      <c r="E73" s="12"/>
      <c r="F73" s="12"/>
      <c r="G73" s="12"/>
      <c r="H73" s="12"/>
      <c r="I73" s="12"/>
      <c r="J73" s="12"/>
      <c r="K73" s="12"/>
    </row>
    <row r="74" spans="2:11" s="14" customFormat="1" x14ac:dyDescent="0.25">
      <c r="C74" s="12"/>
      <c r="D74" s="13"/>
      <c r="E74" s="12"/>
      <c r="F74" s="12"/>
      <c r="G74" s="12"/>
      <c r="H74" s="12"/>
      <c r="I74" s="12"/>
      <c r="J74" s="12"/>
      <c r="K74" s="12"/>
    </row>
    <row r="75" spans="2:11" s="14" customFormat="1" x14ac:dyDescent="0.25">
      <c r="C75" s="12"/>
      <c r="D75" s="13"/>
      <c r="E75" s="12"/>
      <c r="F75" s="12"/>
      <c r="G75" s="12"/>
      <c r="H75" s="12"/>
      <c r="I75" s="12"/>
      <c r="J75" s="12"/>
      <c r="K75" s="12"/>
    </row>
    <row r="76" spans="2:11" s="14" customFormat="1" x14ac:dyDescent="0.25">
      <c r="C76" s="12"/>
      <c r="D76" s="13"/>
      <c r="E76" s="12"/>
      <c r="F76" s="12"/>
      <c r="G76" s="12"/>
      <c r="H76" s="12"/>
      <c r="I76" s="12"/>
      <c r="J76" s="12"/>
      <c r="K76" s="12"/>
    </row>
    <row r="77" spans="2:11" s="14" customFormat="1" x14ac:dyDescent="0.25">
      <c r="C77" s="12"/>
      <c r="D77" s="13"/>
      <c r="E77" s="12"/>
      <c r="F77" s="12"/>
      <c r="G77" s="12"/>
      <c r="H77" s="12"/>
      <c r="I77" s="12"/>
      <c r="J77" s="12"/>
      <c r="K77" s="12"/>
    </row>
    <row r="78" spans="2:11" s="14" customFormat="1" x14ac:dyDescent="0.25">
      <c r="C78" s="12"/>
      <c r="D78" s="13"/>
      <c r="E78" s="12"/>
      <c r="F78" s="12"/>
      <c r="G78" s="12"/>
      <c r="H78" s="12"/>
      <c r="I78" s="12"/>
      <c r="J78" s="12"/>
      <c r="K78" s="12"/>
    </row>
    <row r="79" spans="2:11" s="14" customFormat="1" x14ac:dyDescent="0.25">
      <c r="C79" s="12"/>
      <c r="D79" s="13"/>
      <c r="E79" s="12"/>
      <c r="F79" s="12"/>
      <c r="G79" s="12"/>
      <c r="H79" s="12"/>
      <c r="I79" s="12"/>
      <c r="J79" s="12"/>
      <c r="K79" s="12"/>
    </row>
    <row r="80" spans="2:11" s="14" customFormat="1" x14ac:dyDescent="0.25">
      <c r="C80" s="12"/>
      <c r="D80" s="13"/>
      <c r="E80" s="12"/>
      <c r="F80" s="12"/>
      <c r="G80" s="12"/>
      <c r="H80" s="12"/>
      <c r="I80" s="12"/>
      <c r="J80" s="12"/>
      <c r="K80" s="12"/>
    </row>
    <row r="81" spans="3:11" s="14" customFormat="1" x14ac:dyDescent="0.25">
      <c r="C81" s="12"/>
      <c r="D81" s="13"/>
      <c r="E81" s="12"/>
      <c r="F81" s="12"/>
      <c r="G81" s="12"/>
      <c r="H81" s="12"/>
      <c r="I81" s="12"/>
      <c r="J81" s="12"/>
      <c r="K81" s="12"/>
    </row>
    <row r="82" spans="3:11" s="14" customFormat="1" x14ac:dyDescent="0.25">
      <c r="C82" s="12"/>
      <c r="D82" s="13"/>
      <c r="E82" s="12"/>
      <c r="F82" s="12"/>
      <c r="G82" s="12"/>
      <c r="H82" s="12"/>
      <c r="I82" s="12"/>
      <c r="J82" s="12"/>
      <c r="K82" s="12"/>
    </row>
    <row r="83" spans="3:11" s="14" customFormat="1" x14ac:dyDescent="0.25">
      <c r="C83" s="12"/>
      <c r="D83" s="13"/>
      <c r="E83" s="12"/>
      <c r="F83" s="12"/>
      <c r="G83" s="12"/>
      <c r="H83" s="12"/>
      <c r="I83" s="12"/>
      <c r="J83" s="12"/>
      <c r="K83" s="12"/>
    </row>
    <row r="84" spans="3:11" s="14" customFormat="1" x14ac:dyDescent="0.25">
      <c r="C84" s="12"/>
      <c r="D84" s="13"/>
      <c r="E84" s="12"/>
      <c r="F84" s="12"/>
      <c r="G84" s="12"/>
      <c r="H84" s="12"/>
      <c r="I84" s="12"/>
      <c r="J84" s="12"/>
      <c r="K84" s="12"/>
    </row>
    <row r="85" spans="3:11" s="14" customFormat="1" x14ac:dyDescent="0.25">
      <c r="C85" s="12"/>
      <c r="D85" s="13"/>
      <c r="E85" s="12"/>
      <c r="F85" s="12"/>
      <c r="G85" s="12"/>
      <c r="H85" s="12"/>
      <c r="I85" s="12"/>
      <c r="J85" s="12"/>
      <c r="K85" s="12"/>
    </row>
    <row r="86" spans="3:11" s="14" customFormat="1" x14ac:dyDescent="0.25">
      <c r="C86" s="12"/>
      <c r="D86" s="13"/>
      <c r="E86" s="12"/>
      <c r="F86" s="12"/>
      <c r="G86" s="12"/>
      <c r="H86" s="12"/>
      <c r="I86" s="12"/>
      <c r="J86" s="12"/>
      <c r="K86" s="12"/>
    </row>
    <row r="87" spans="3:11" s="14" customFormat="1" x14ac:dyDescent="0.25">
      <c r="C87" s="12"/>
      <c r="D87" s="13"/>
      <c r="E87" s="12"/>
      <c r="F87" s="12"/>
      <c r="G87" s="12"/>
      <c r="H87" s="12"/>
      <c r="I87" s="12"/>
      <c r="J87" s="12"/>
      <c r="K87" s="12"/>
    </row>
    <row r="88" spans="3:11" s="14" customFormat="1" x14ac:dyDescent="0.25">
      <c r="C88" s="12"/>
      <c r="D88" s="13"/>
      <c r="E88" s="12"/>
      <c r="F88" s="12"/>
      <c r="G88" s="12"/>
      <c r="H88" s="12"/>
      <c r="I88" s="12"/>
      <c r="J88" s="12"/>
      <c r="K88" s="12"/>
    </row>
    <row r="89" spans="3:11" s="14" customFormat="1" x14ac:dyDescent="0.25">
      <c r="C89" s="12"/>
      <c r="D89" s="13"/>
      <c r="E89" s="12"/>
      <c r="F89" s="12"/>
      <c r="G89" s="12"/>
      <c r="H89" s="12"/>
      <c r="I89" s="12"/>
      <c r="J89" s="12"/>
      <c r="K89" s="12"/>
    </row>
    <row r="90" spans="3:11" s="14" customFormat="1" x14ac:dyDescent="0.25">
      <c r="C90" s="12"/>
      <c r="D90" s="13"/>
      <c r="E90" s="12"/>
      <c r="F90" s="12"/>
      <c r="G90" s="12"/>
      <c r="H90" s="12"/>
      <c r="I90" s="12"/>
      <c r="J90" s="12"/>
      <c r="K90" s="12"/>
    </row>
    <row r="91" spans="3:11" s="14" customFormat="1" x14ac:dyDescent="0.25">
      <c r="C91" s="12"/>
      <c r="D91" s="13"/>
      <c r="E91" s="12"/>
      <c r="F91" s="12"/>
      <c r="G91" s="12"/>
      <c r="H91" s="12"/>
      <c r="I91" s="12"/>
      <c r="J91" s="12"/>
      <c r="K91" s="12"/>
    </row>
    <row r="92" spans="3:11" s="14" customFormat="1" x14ac:dyDescent="0.25">
      <c r="C92" s="12"/>
      <c r="D92" s="13"/>
      <c r="E92" s="12"/>
      <c r="F92" s="12"/>
      <c r="G92" s="12"/>
      <c r="H92" s="12"/>
      <c r="I92" s="12"/>
      <c r="J92" s="12"/>
      <c r="K92" s="12"/>
    </row>
    <row r="93" spans="3:11" s="14" customFormat="1" x14ac:dyDescent="0.25">
      <c r="C93" s="12"/>
      <c r="D93" s="13"/>
      <c r="E93" s="12"/>
      <c r="F93" s="12"/>
      <c r="G93" s="12"/>
      <c r="H93" s="12"/>
      <c r="I93" s="12"/>
      <c r="J93" s="12"/>
      <c r="K93" s="12"/>
    </row>
    <row r="94" spans="3:11" s="14" customFormat="1" x14ac:dyDescent="0.25">
      <c r="C94" s="12"/>
      <c r="D94" s="13"/>
      <c r="E94" s="12"/>
      <c r="F94" s="12"/>
      <c r="G94" s="12"/>
      <c r="H94" s="12"/>
      <c r="I94" s="12"/>
      <c r="J94" s="12"/>
      <c r="K94" s="12"/>
    </row>
    <row r="95" spans="3:11" s="14" customFormat="1" x14ac:dyDescent="0.25">
      <c r="C95" s="12"/>
      <c r="D95" s="13"/>
      <c r="E95" s="12"/>
      <c r="F95" s="12"/>
      <c r="G95" s="12"/>
      <c r="H95" s="12"/>
      <c r="I95" s="12"/>
      <c r="J95" s="12"/>
      <c r="K95" s="12"/>
    </row>
    <row r="96" spans="3:11" s="14" customFormat="1" x14ac:dyDescent="0.25">
      <c r="C96" s="12"/>
      <c r="D96" s="13"/>
      <c r="E96" s="12"/>
      <c r="F96" s="12"/>
      <c r="G96" s="12"/>
      <c r="H96" s="12"/>
      <c r="I96" s="12"/>
      <c r="J96" s="12"/>
      <c r="K96" s="12"/>
    </row>
    <row r="97" spans="3:11" s="14" customFormat="1" x14ac:dyDescent="0.25">
      <c r="C97" s="12"/>
      <c r="D97" s="13"/>
      <c r="E97" s="12"/>
      <c r="F97" s="12"/>
      <c r="G97" s="12"/>
      <c r="H97" s="12"/>
      <c r="I97" s="12"/>
      <c r="J97" s="12"/>
      <c r="K97" s="12"/>
    </row>
    <row r="98" spans="3:11" s="14" customFormat="1" x14ac:dyDescent="0.25">
      <c r="C98" s="12"/>
      <c r="D98" s="13"/>
      <c r="E98" s="12"/>
      <c r="F98" s="12"/>
      <c r="G98" s="12"/>
      <c r="H98" s="12"/>
      <c r="I98" s="12"/>
      <c r="J98" s="12"/>
      <c r="K98" s="12"/>
    </row>
    <row r="99" spans="3:11" s="14" customFormat="1" x14ac:dyDescent="0.25">
      <c r="C99" s="12"/>
      <c r="D99" s="13"/>
      <c r="E99" s="12"/>
      <c r="F99" s="12"/>
      <c r="G99" s="12"/>
      <c r="H99" s="12"/>
      <c r="I99" s="12"/>
      <c r="J99" s="12"/>
      <c r="K99" s="12"/>
    </row>
    <row r="100" spans="3:11" s="14" customFormat="1" x14ac:dyDescent="0.25">
      <c r="C100" s="12"/>
      <c r="D100" s="13"/>
      <c r="E100" s="12"/>
      <c r="F100" s="12"/>
      <c r="G100" s="12"/>
      <c r="H100" s="12"/>
      <c r="I100" s="12"/>
      <c r="J100" s="12"/>
      <c r="K100" s="12"/>
    </row>
  </sheetData>
  <sheetProtection algorithmName="SHA-512" hashValue="SjoBgrKbJXGFRCUMG29rnK/IlyQv1a7kDIj6b4wPM2up/ks33iu9NU5bMfEwNuHlnrI0ogro1knSbT9s+8BLGg==" saltValue="mXaixwL9VoarDLLAl5QTpQ==" spinCount="100000" sheet="1" objects="1" scenarios="1"/>
  <mergeCells count="11">
    <mergeCell ref="B57:K57"/>
    <mergeCell ref="B61:K61"/>
    <mergeCell ref="B5:K5"/>
    <mergeCell ref="B52:K52"/>
    <mergeCell ref="B50:K50"/>
    <mergeCell ref="B51:K51"/>
    <mergeCell ref="B53:K53"/>
    <mergeCell ref="B54:K54"/>
    <mergeCell ref="B55:K55"/>
    <mergeCell ref="B56:K56"/>
    <mergeCell ref="B58:K58"/>
  </mergeCells>
  <phoneticPr fontId="2" type="noConversion"/>
  <conditionalFormatting sqref="E34:K41 E47:K47">
    <cfRule type="expression" dxfId="0" priority="3">
      <formula>$D$11=0%</formula>
    </cfRule>
  </conditionalFormatting>
  <dataValidations count="1">
    <dataValidation type="list" allowBlank="1" showInputMessage="1" showErrorMessage="1" sqref="D13" xr:uid="{7CF50CC5-8589-4304-B369-F9D042BDEF9C}">
      <formula1>$B$66:$B$67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Valtrust PMS_Fee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 Khatri</dc:creator>
  <cp:lastModifiedBy>Vishal Khatri</cp:lastModifiedBy>
  <cp:lastPrinted>2024-02-19T12:37:05Z</cp:lastPrinted>
  <dcterms:created xsi:type="dcterms:W3CDTF">2023-02-09T12:19:13Z</dcterms:created>
  <dcterms:modified xsi:type="dcterms:W3CDTF">2024-10-15T10:40:51Z</dcterms:modified>
</cp:coreProperties>
</file>